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21015" windowHeight="9975"/>
  </bookViews>
  <sheets>
    <sheet name="(HA-NaA)+HB_NaB " sheetId="1" r:id="rId1"/>
    <sheet name="Φύλλο3" sheetId="3" r:id="rId2"/>
  </sheets>
  <calcPr calcId="125725"/>
</workbook>
</file>

<file path=xl/calcChain.xml><?xml version="1.0" encoding="utf-8"?>
<calcChain xmlns="http://schemas.openxmlformats.org/spreadsheetml/2006/main">
  <c r="F29" i="1"/>
  <c r="K6"/>
  <c r="R6"/>
  <c r="O6"/>
  <c r="G11"/>
  <c r="C17"/>
  <c r="F22" s="1"/>
  <c r="F11"/>
  <c r="D11"/>
  <c r="C11"/>
  <c r="M7" l="1"/>
  <c r="G22"/>
  <c r="H22"/>
  <c r="F24" l="1"/>
  <c r="F25" s="1"/>
  <c r="G12" s="1"/>
  <c r="G13" s="1"/>
  <c r="G15" s="1"/>
  <c r="F12" l="1"/>
  <c r="F13" s="1"/>
  <c r="F15" s="1"/>
  <c r="C12"/>
  <c r="D12"/>
  <c r="F26"/>
  <c r="D20" l="1"/>
  <c r="F20" s="1"/>
  <c r="D13"/>
  <c r="D15" s="1"/>
  <c r="D19"/>
  <c r="F19" s="1"/>
  <c r="C13"/>
  <c r="C15" s="1"/>
  <c r="F28" l="1"/>
</calcChain>
</file>

<file path=xl/sharedStrings.xml><?xml version="1.0" encoding="utf-8"?>
<sst xmlns="http://schemas.openxmlformats.org/spreadsheetml/2006/main" count="72" uniqueCount="60">
  <si>
    <t>K(HA)</t>
  </si>
  <si>
    <t>K(HB)</t>
  </si>
  <si>
    <t>HB</t>
  </si>
  <si>
    <t>NaA</t>
  </si>
  <si>
    <t>HA</t>
  </si>
  <si>
    <t>NaB</t>
  </si>
  <si>
    <t>Αρχικά</t>
  </si>
  <si>
    <t xml:space="preserve">Αντιδρούν </t>
  </si>
  <si>
    <t>Μένουν ( mol)</t>
  </si>
  <si>
    <t>Συγκεντρώσεις (mol/L)</t>
  </si>
  <si>
    <t>α</t>
  </si>
  <si>
    <t>β</t>
  </si>
  <si>
    <t>γ</t>
  </si>
  <si>
    <t>Διακρίνουσα</t>
  </si>
  <si>
    <t xml:space="preserve">Λύσεις </t>
  </si>
  <si>
    <t>x1</t>
  </si>
  <si>
    <t>x2</t>
  </si>
  <si>
    <t>[H3O]</t>
  </si>
  <si>
    <t>_pH_</t>
  </si>
  <si>
    <t>ΗΑ (M)</t>
  </si>
  <si>
    <t>ΝαΑ (M)</t>
  </si>
  <si>
    <t>Δ/ΜΑ 1 (L)</t>
  </si>
  <si>
    <t>Δ/ΜΑ 2 (L)</t>
  </si>
  <si>
    <t>HB (M)</t>
  </si>
  <si>
    <t>&lt;--------------</t>
  </si>
  <si>
    <t>ΑΠΟΡ</t>
  </si>
  <si>
    <t>ΔΕΚΤΗ</t>
  </si>
  <si>
    <t>Κc = [HA][NaB]/[HB][NaA]</t>
  </si>
  <si>
    <t>ΑΠΟΔΟΣΗ ΧΙ</t>
  </si>
  <si>
    <t>ΑΠΟΔΟΣΗ ΧΙ (%)</t>
  </si>
  <si>
    <t>ως προς ΗΒ</t>
  </si>
  <si>
    <t>Ως προς ΝαΑ</t>
  </si>
  <si>
    <t>%</t>
  </si>
  <si>
    <t>Τριώνυμο από την Κc ( όπου Κc=K(HB)/K(HA)  )</t>
  </si>
  <si>
    <t xml:space="preserve">Ανάμιξη </t>
  </si>
  <si>
    <t xml:space="preserve">mL </t>
  </si>
  <si>
    <t xml:space="preserve">διαλύματος </t>
  </si>
  <si>
    <t>ΗΑ</t>
  </si>
  <si>
    <t>Μ</t>
  </si>
  <si>
    <t>L</t>
  </si>
  <si>
    <t>ΝαΑ</t>
  </si>
  <si>
    <t xml:space="preserve">με </t>
  </si>
  <si>
    <t>( δεν περνάνε αυτόματα τα αποτελέσματα )</t>
  </si>
  <si>
    <t>HF</t>
  </si>
  <si>
    <t>CH3COOH</t>
  </si>
  <si>
    <t>HCN</t>
  </si>
  <si>
    <t>HOCL</t>
  </si>
  <si>
    <t>Βοήθεια για την δημιουργεία ρυθμιστικού (Δ/μα 1) μέσω Irydium</t>
  </si>
  <si>
    <t>Εάν θέλουμε να ελέγξουμε την προσθήκη ΗΒ στο Δ1 …. Βάζουμε Ο στην συγκεντρωση του ΝαΒ</t>
  </si>
  <si>
    <t>Εάν θέλουμε να ελέγξουμε την προσθήκη ΝαΒ στο Δ1 …. Βάζουμε Ο στην συγκεντρωση του ΗΒ</t>
  </si>
  <si>
    <t>Εάν βάλουμε τιμές και στις δύο συγκεντρώσεις του Δ2 … προσομοιώνουμε την άναμιξη ρυθμιστικών</t>
  </si>
  <si>
    <t>Για το διάλυμα Δ2 που προσθέτουμε στο ρυθμιστικό ΗΑ - ΝαΑ ( Δ1)</t>
  </si>
  <si>
    <t>Σταθερές Κα</t>
  </si>
  <si>
    <t>&lt;---- Βάλε όποιο αριθμό θέλεις</t>
  </si>
  <si>
    <t xml:space="preserve">&lt;----- αποτελέσματα </t>
  </si>
  <si>
    <t>ΡΔ</t>
  </si>
  <si>
    <t>Συμφωνα με το</t>
  </si>
  <si>
    <t xml:space="preserve"> Irydium</t>
  </si>
  <si>
    <t>&lt;==&gt;</t>
  </si>
  <si>
    <t xml:space="preserve">Εάν το ΗΒ είναι ισχυρο βάλε Κ(ΗΒ)=10 … ( προσοχη !!! Υπολογιζει μονο την τελικη τιμη πεχα βαση της συγκεντρωσης του ΗΒ </t>
  </si>
</sst>
</file>

<file path=xl/styles.xml><?xml version="1.0" encoding="utf-8"?>
<styleSheet xmlns="http://schemas.openxmlformats.org/spreadsheetml/2006/main">
  <numFmts count="5">
    <numFmt numFmtId="164" formatCode="0.0000E+00"/>
    <numFmt numFmtId="165" formatCode="0.000"/>
    <numFmt numFmtId="166" formatCode="0.000000"/>
    <numFmt numFmtId="167" formatCode="0.0000"/>
    <numFmt numFmtId="168" formatCode="0.00000"/>
  </numFmts>
  <fonts count="10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4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167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164" fontId="0" fillId="0" borderId="2" xfId="0" applyNumberFormat="1" applyFill="1" applyBorder="1"/>
    <xf numFmtId="0" fontId="0" fillId="0" borderId="3" xfId="0" applyFill="1" applyBorder="1"/>
    <xf numFmtId="0" fontId="0" fillId="0" borderId="4" xfId="0" applyBorder="1"/>
    <xf numFmtId="0" fontId="0" fillId="0" borderId="0" xfId="0" applyFill="1" applyBorder="1"/>
    <xf numFmtId="0" fontId="0" fillId="0" borderId="5" xfId="0" applyFill="1" applyBorder="1"/>
    <xf numFmtId="0" fontId="0" fillId="0" borderId="0" xfId="0" applyBorder="1"/>
    <xf numFmtId="16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166" fontId="2" fillId="5" borderId="7" xfId="0" applyNumberFormat="1" applyFont="1" applyFill="1" applyBorder="1"/>
    <xf numFmtId="0" fontId="0" fillId="0" borderId="7" xfId="0" applyFill="1" applyBorder="1"/>
    <xf numFmtId="0" fontId="0" fillId="0" borderId="8" xfId="0" applyBorder="1"/>
    <xf numFmtId="11" fontId="0" fillId="2" borderId="0" xfId="0" applyNumberForma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/>
    <xf numFmtId="0" fontId="0" fillId="2" borderId="0" xfId="0" applyFill="1"/>
    <xf numFmtId="0" fontId="1" fillId="3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166" fontId="3" fillId="4" borderId="0" xfId="0" applyNumberFormat="1" applyFont="1" applyFill="1" applyBorder="1"/>
    <xf numFmtId="168" fontId="0" fillId="2" borderId="0" xfId="0" applyNumberFormat="1" applyFill="1" applyAlignment="1">
      <alignment horizontal="center"/>
    </xf>
    <xf numFmtId="167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0" borderId="4" xfId="0" applyFill="1" applyBorder="1"/>
    <xf numFmtId="0" fontId="0" fillId="0" borderId="0" xfId="0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8" xfId="0" applyFill="1" applyBorder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0" borderId="0" xfId="0" applyNumberFormat="1" applyBorder="1"/>
    <xf numFmtId="0" fontId="8" fillId="0" borderId="9" xfId="0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right"/>
    </xf>
    <xf numFmtId="0" fontId="2" fillId="6" borderId="0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29"/>
  <sheetViews>
    <sheetView tabSelected="1" topLeftCell="B2" workbookViewId="0">
      <selection activeCell="F30" sqref="F30"/>
    </sheetView>
  </sheetViews>
  <sheetFormatPr defaultRowHeight="15"/>
  <cols>
    <col min="2" max="2" width="23.42578125" customWidth="1"/>
    <col min="3" max="3" width="12.5703125" customWidth="1"/>
    <col min="4" max="4" width="12.5703125" bestFit="1" customWidth="1"/>
    <col min="5" max="5" width="10.5703125" bestFit="1" customWidth="1"/>
    <col min="6" max="6" width="14.85546875" bestFit="1" customWidth="1"/>
    <col min="7" max="8" width="11.7109375" customWidth="1"/>
    <col min="9" max="9" width="13.28515625" customWidth="1"/>
    <col min="10" max="10" width="6.140625" customWidth="1"/>
    <col min="11" max="11" width="6.5703125" customWidth="1"/>
    <col min="12" max="12" width="10.140625" customWidth="1"/>
    <col min="13" max="13" width="11.85546875" bestFit="1" customWidth="1"/>
    <col min="14" max="14" width="14" bestFit="1" customWidth="1"/>
    <col min="15" max="15" width="8" customWidth="1"/>
    <col min="16" max="16" width="2.7109375" bestFit="1" customWidth="1"/>
    <col min="17" max="17" width="5" bestFit="1" customWidth="1"/>
    <col min="18" max="18" width="9.42578125" customWidth="1"/>
    <col min="19" max="19" width="5.85546875" customWidth="1"/>
    <col min="20" max="20" width="7.85546875" customWidth="1"/>
  </cols>
  <sheetData>
    <row r="1" spans="2:24">
      <c r="B1" s="39" t="s">
        <v>0</v>
      </c>
      <c r="C1" s="64">
        <v>1.0000000000000001E-5</v>
      </c>
      <c r="D1" s="64"/>
      <c r="E1" s="21"/>
      <c r="F1" s="19"/>
      <c r="G1" s="19"/>
      <c r="H1" s="19"/>
      <c r="I1" s="19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2:24">
      <c r="B2" s="39" t="s">
        <v>1</v>
      </c>
      <c r="C2" s="64">
        <v>9.0000000000000006E-5</v>
      </c>
      <c r="D2" s="64"/>
      <c r="E2" s="21"/>
      <c r="F2" s="19"/>
      <c r="G2" s="19"/>
      <c r="H2" s="19"/>
      <c r="J2" s="67" t="s">
        <v>47</v>
      </c>
      <c r="K2" s="67"/>
      <c r="L2" s="67"/>
      <c r="M2" s="67"/>
      <c r="N2" s="67"/>
      <c r="O2" s="67"/>
      <c r="P2" s="67"/>
      <c r="Q2" s="67"/>
      <c r="R2" s="67"/>
      <c r="S2" s="67"/>
      <c r="T2" s="67"/>
      <c r="U2" s="21"/>
    </row>
    <row r="3" spans="2:24">
      <c r="C3" s="65"/>
      <c r="D3" s="65"/>
      <c r="E3" s="53"/>
      <c r="F3" s="19"/>
      <c r="G3" s="19"/>
      <c r="H3" s="19"/>
      <c r="I3" s="21"/>
      <c r="J3" s="67" t="s">
        <v>42</v>
      </c>
      <c r="K3" s="67"/>
      <c r="L3" s="67"/>
      <c r="M3" s="67"/>
      <c r="N3" s="67"/>
      <c r="O3" s="67"/>
      <c r="P3" s="67"/>
      <c r="Q3" s="67"/>
      <c r="R3" s="67"/>
      <c r="S3" s="67"/>
      <c r="T3" s="67"/>
      <c r="U3" s="21"/>
    </row>
    <row r="4" spans="2:24">
      <c r="E4" s="21"/>
      <c r="F4" s="19"/>
      <c r="J4" s="45" t="s">
        <v>34</v>
      </c>
      <c r="K4" s="46">
        <v>20</v>
      </c>
      <c r="L4" s="51" t="s">
        <v>35</v>
      </c>
      <c r="M4" s="21" t="s">
        <v>36</v>
      </c>
      <c r="N4" s="21" t="s">
        <v>37</v>
      </c>
      <c r="O4" s="46">
        <v>1</v>
      </c>
      <c r="P4" s="21" t="s">
        <v>38</v>
      </c>
      <c r="Q4" s="21"/>
      <c r="R4" s="21"/>
      <c r="S4" s="21"/>
      <c r="T4" s="21"/>
    </row>
    <row r="5" spans="2:24" ht="15.75" thickBot="1">
      <c r="B5" s="39" t="s">
        <v>21</v>
      </c>
      <c r="C5" s="1" t="s">
        <v>19</v>
      </c>
      <c r="D5" s="1" t="s">
        <v>20</v>
      </c>
      <c r="E5" s="21"/>
      <c r="F5" s="21"/>
      <c r="G5" s="21"/>
      <c r="H5" s="21"/>
      <c r="J5" s="45" t="s">
        <v>34</v>
      </c>
      <c r="K5" s="46">
        <v>80</v>
      </c>
      <c r="L5" s="51" t="s">
        <v>35</v>
      </c>
      <c r="M5" s="21" t="s">
        <v>36</v>
      </c>
      <c r="N5" s="21" t="s">
        <v>40</v>
      </c>
      <c r="O5" s="46">
        <v>1</v>
      </c>
      <c r="P5" s="21" t="s">
        <v>38</v>
      </c>
      <c r="Q5" s="21"/>
      <c r="R5" s="21"/>
      <c r="S5" s="21"/>
      <c r="T5" s="21"/>
    </row>
    <row r="6" spans="2:24" ht="16.5" thickBot="1">
      <c r="B6" s="8">
        <v>1</v>
      </c>
      <c r="C6" s="38">
        <v>0.2</v>
      </c>
      <c r="D6" s="35">
        <v>0.2</v>
      </c>
      <c r="E6" s="21"/>
      <c r="F6" s="21"/>
      <c r="H6" s="19"/>
      <c r="J6" s="19" t="s">
        <v>55</v>
      </c>
      <c r="K6" s="47">
        <f>SUM(K4:K5)/1000</f>
        <v>0.1</v>
      </c>
      <c r="L6" s="52" t="s">
        <v>39</v>
      </c>
      <c r="M6" s="21"/>
      <c r="N6" s="54" t="s">
        <v>37</v>
      </c>
      <c r="O6" s="55">
        <f>O4*K4/SUM(K4:K5)</f>
        <v>0.2</v>
      </c>
      <c r="P6" s="56" t="s">
        <v>38</v>
      </c>
      <c r="Q6" s="56" t="s">
        <v>40</v>
      </c>
      <c r="R6" s="55">
        <f>K5*O5/SUM(K4:K5)</f>
        <v>0.8</v>
      </c>
      <c r="S6" s="57" t="s">
        <v>38</v>
      </c>
    </row>
    <row r="7" spans="2:24" ht="23.25">
      <c r="B7" s="1" t="s">
        <v>22</v>
      </c>
      <c r="C7" s="1" t="s">
        <v>23</v>
      </c>
      <c r="D7" s="1" t="s">
        <v>5</v>
      </c>
      <c r="E7" s="21"/>
      <c r="F7" s="21"/>
      <c r="G7" s="19"/>
      <c r="H7" s="19"/>
      <c r="J7" s="21"/>
      <c r="K7" s="21" t="s">
        <v>41</v>
      </c>
      <c r="L7" s="21" t="s">
        <v>18</v>
      </c>
      <c r="M7" s="48">
        <f>-LOG10(C1)+LOG10(R6/O6)</f>
        <v>5.6020599913279625</v>
      </c>
      <c r="N7" s="21"/>
      <c r="O7" s="21"/>
      <c r="P7" s="21"/>
      <c r="Q7" s="21"/>
      <c r="R7" s="21"/>
      <c r="S7" s="21"/>
      <c r="T7" s="21"/>
      <c r="U7" s="21"/>
    </row>
    <row r="8" spans="2:24">
      <c r="B8" s="8">
        <v>1</v>
      </c>
      <c r="C8" s="35">
        <v>0.4</v>
      </c>
      <c r="D8" s="35">
        <v>0</v>
      </c>
      <c r="E8" s="21"/>
      <c r="F8" s="21"/>
      <c r="G8" s="19"/>
      <c r="H8" s="19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</row>
    <row r="9" spans="2:24">
      <c r="B9" s="1"/>
      <c r="C9" s="1"/>
      <c r="E9" s="21"/>
      <c r="F9" s="21"/>
      <c r="G9" s="21"/>
      <c r="H9" s="21"/>
      <c r="I9" s="21"/>
      <c r="J9" s="67" t="s">
        <v>51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21"/>
    </row>
    <row r="10" spans="2:24" ht="21">
      <c r="C10" s="58" t="s">
        <v>2</v>
      </c>
      <c r="D10" s="58" t="s">
        <v>3</v>
      </c>
      <c r="E10" s="58" t="s">
        <v>58</v>
      </c>
      <c r="F10" s="58" t="s">
        <v>4</v>
      </c>
      <c r="G10" s="58" t="s">
        <v>5</v>
      </c>
      <c r="H10" s="34"/>
      <c r="J10" s="70" t="s">
        <v>48</v>
      </c>
      <c r="K10" s="70"/>
      <c r="L10" s="70"/>
      <c r="M10" s="70"/>
      <c r="N10" s="70"/>
      <c r="O10" s="70"/>
      <c r="P10" s="70"/>
      <c r="Q10" s="70"/>
      <c r="R10" s="70"/>
      <c r="S10" s="70"/>
      <c r="T10" s="70"/>
    </row>
    <row r="11" spans="2:24">
      <c r="B11" t="s">
        <v>6</v>
      </c>
      <c r="C11" s="1">
        <f>C8*B8</f>
        <v>0.4</v>
      </c>
      <c r="D11" s="1">
        <f>D6*B6</f>
        <v>0.2</v>
      </c>
      <c r="E11" s="1"/>
      <c r="F11" s="1">
        <f>C6*B6</f>
        <v>0.2</v>
      </c>
      <c r="G11" s="1">
        <f>B8*D8</f>
        <v>0</v>
      </c>
      <c r="H11" s="1"/>
      <c r="J11" s="70" t="s">
        <v>49</v>
      </c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2:24">
      <c r="B12" t="s">
        <v>7</v>
      </c>
      <c r="C12" s="9">
        <f>-F25</f>
        <v>-0.16972243622680055</v>
      </c>
      <c r="D12" s="9">
        <f>-F25</f>
        <v>-0.16972243622680055</v>
      </c>
      <c r="E12" s="3"/>
      <c r="F12" s="9">
        <f>F25</f>
        <v>0.16972243622680055</v>
      </c>
      <c r="G12" s="9">
        <f>F25</f>
        <v>0.16972243622680055</v>
      </c>
      <c r="H12" s="9"/>
      <c r="I12" s="2"/>
      <c r="J12" s="2" t="s">
        <v>50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2:24">
      <c r="B13" t="s">
        <v>8</v>
      </c>
      <c r="C13" s="10">
        <f>SUM(C11:C12)</f>
        <v>0.23027756377319947</v>
      </c>
      <c r="D13" s="10">
        <f>SUM(D11:D12)</f>
        <v>3.0277563773199456E-2</v>
      </c>
      <c r="E13" s="3"/>
      <c r="F13" s="10">
        <f>SUM(F11:F12)</f>
        <v>0.36972243622680057</v>
      </c>
      <c r="G13" s="10">
        <f>SUM(G11:G12)</f>
        <v>0.16972243622680055</v>
      </c>
      <c r="H13" s="10"/>
      <c r="I13" s="2"/>
      <c r="J13" t="s">
        <v>59</v>
      </c>
      <c r="P13" s="2"/>
      <c r="Q13" s="2"/>
      <c r="R13" s="2"/>
      <c r="S13" s="2"/>
      <c r="T13" s="2"/>
      <c r="U13" s="2"/>
      <c r="V13" s="2"/>
      <c r="W13" s="2"/>
      <c r="X13" s="2"/>
    </row>
    <row r="14" spans="2:24" ht="15.75" thickBot="1">
      <c r="C14" s="2"/>
      <c r="D14" s="2"/>
      <c r="E14" s="2"/>
      <c r="F14" s="2"/>
      <c r="G14" s="2"/>
      <c r="H14" s="2"/>
      <c r="I14" s="2"/>
      <c r="P14" s="2"/>
      <c r="Q14" s="2"/>
      <c r="R14" s="2"/>
      <c r="S14" s="2"/>
      <c r="T14" s="2"/>
      <c r="U14" s="2"/>
      <c r="V14" s="2"/>
      <c r="W14" s="2"/>
      <c r="X14" s="2"/>
    </row>
    <row r="15" spans="2:24">
      <c r="B15" t="s">
        <v>9</v>
      </c>
      <c r="C15" s="42">
        <f>C13/($B$6+$B$8)</f>
        <v>0.11513878188659973</v>
      </c>
      <c r="D15" s="42">
        <f>D13/($B$6+$B$8)</f>
        <v>1.5138781886599728E-2</v>
      </c>
      <c r="E15" s="42"/>
      <c r="F15" s="42">
        <f>F13/($B$6+$B$8)</f>
        <v>0.18486121811340028</v>
      </c>
      <c r="G15" s="42">
        <f>G13/($B$6+$B$8)</f>
        <v>8.4861218113400277E-2</v>
      </c>
      <c r="H15" s="42"/>
      <c r="I15" s="2"/>
      <c r="J15" s="71" t="s">
        <v>52</v>
      </c>
      <c r="K15" s="72"/>
      <c r="L15" s="72"/>
      <c r="M15" s="72"/>
      <c r="N15" s="72"/>
      <c r="O15" s="73"/>
      <c r="P15" s="2"/>
      <c r="Q15" s="2"/>
      <c r="R15" s="2"/>
      <c r="S15" s="2"/>
      <c r="T15" s="2"/>
      <c r="U15" s="2"/>
      <c r="V15" s="2"/>
      <c r="W15" s="2"/>
      <c r="X15" s="2"/>
    </row>
    <row r="16" spans="2:24">
      <c r="C16" s="2"/>
      <c r="D16" s="2"/>
      <c r="E16" s="2"/>
      <c r="F16" s="2"/>
      <c r="G16" s="3"/>
      <c r="H16" s="3"/>
      <c r="I16" s="3"/>
      <c r="J16" s="68" t="s">
        <v>56</v>
      </c>
      <c r="K16" s="69"/>
      <c r="L16" s="69"/>
      <c r="M16" s="61" t="s">
        <v>43</v>
      </c>
      <c r="N16" s="62">
        <v>6.5990000000000005E-4</v>
      </c>
      <c r="O16" s="63"/>
      <c r="R16" s="66"/>
      <c r="S16" s="66"/>
      <c r="U16" s="2"/>
      <c r="V16" s="2"/>
      <c r="W16" s="2"/>
      <c r="X16" s="2"/>
    </row>
    <row r="17" spans="2:24">
      <c r="B17" t="s">
        <v>27</v>
      </c>
      <c r="C17" s="41">
        <f>C2/C1</f>
        <v>9</v>
      </c>
      <c r="D17" s="2"/>
      <c r="E17" s="2"/>
      <c r="F17" s="2"/>
      <c r="G17" s="2"/>
      <c r="H17" s="2"/>
      <c r="I17" s="2"/>
      <c r="J17" s="68" t="s">
        <v>57</v>
      </c>
      <c r="K17" s="69"/>
      <c r="L17" s="69"/>
      <c r="M17" s="43" t="s">
        <v>44</v>
      </c>
      <c r="N17" s="62">
        <v>1.7504E-4</v>
      </c>
      <c r="O17" s="63"/>
      <c r="U17" s="2"/>
      <c r="V17" s="2"/>
      <c r="W17" s="2"/>
    </row>
    <row r="18" spans="2:24">
      <c r="C18" s="4"/>
      <c r="D18" s="2"/>
      <c r="E18" s="2"/>
      <c r="F18" s="2"/>
      <c r="G18" s="2"/>
      <c r="H18" s="2"/>
      <c r="I18" s="2"/>
      <c r="J18" s="44"/>
      <c r="K18" s="19"/>
      <c r="L18" s="19"/>
      <c r="M18" s="45" t="s">
        <v>45</v>
      </c>
      <c r="N18" s="59">
        <v>6.2000000000000003E-10</v>
      </c>
      <c r="O18" s="60"/>
      <c r="U18" s="2"/>
      <c r="V18" s="2"/>
      <c r="W18" s="2"/>
    </row>
    <row r="19" spans="2:24">
      <c r="B19" t="s">
        <v>28</v>
      </c>
      <c r="C19" s="2" t="s">
        <v>30</v>
      </c>
      <c r="D19" s="11">
        <f>-C12/C11</f>
        <v>0.42430609056700136</v>
      </c>
      <c r="E19" s="3" t="s">
        <v>32</v>
      </c>
      <c r="F19" s="12">
        <f>D19*100</f>
        <v>42.430609056700135</v>
      </c>
      <c r="G19" s="2"/>
      <c r="H19" s="2"/>
      <c r="I19" s="2"/>
      <c r="J19" s="44"/>
      <c r="K19" s="19"/>
      <c r="L19" s="19"/>
      <c r="M19" s="45" t="s">
        <v>46</v>
      </c>
      <c r="N19" s="59">
        <v>3.0038000000000001E-8</v>
      </c>
      <c r="O19" s="60"/>
      <c r="U19" s="2"/>
      <c r="V19" s="2"/>
      <c r="W19" s="2"/>
    </row>
    <row r="20" spans="2:24" ht="15.75" thickBot="1">
      <c r="B20" t="s">
        <v>29</v>
      </c>
      <c r="C20" s="2" t="s">
        <v>31</v>
      </c>
      <c r="D20" s="11">
        <f>-D12/D11</f>
        <v>0.84861218113400272</v>
      </c>
      <c r="E20" s="3" t="s">
        <v>32</v>
      </c>
      <c r="F20" s="12">
        <f>D20*100</f>
        <v>84.86121811340027</v>
      </c>
      <c r="G20" s="2"/>
      <c r="H20" s="2"/>
      <c r="I20" s="2"/>
      <c r="J20" s="49"/>
      <c r="K20" s="29"/>
      <c r="L20" s="29"/>
      <c r="M20" s="29"/>
      <c r="N20" s="29"/>
      <c r="O20" s="50"/>
      <c r="P20" s="2"/>
      <c r="Q20" s="2"/>
      <c r="R20" s="2"/>
      <c r="S20" s="2"/>
      <c r="T20" s="2"/>
      <c r="U20" s="2"/>
      <c r="V20" s="2"/>
      <c r="W20" s="2"/>
      <c r="X20" s="2"/>
    </row>
    <row r="21" spans="2:24" ht="15.75" thickBot="1">
      <c r="C21" s="2"/>
      <c r="D21" s="2"/>
      <c r="E21" s="2"/>
      <c r="F21" s="3" t="s">
        <v>10</v>
      </c>
      <c r="G21" s="3" t="s">
        <v>11</v>
      </c>
      <c r="H21" s="3" t="s">
        <v>12</v>
      </c>
      <c r="I21" s="2"/>
      <c r="J21" s="2"/>
      <c r="K21" s="2"/>
      <c r="L21" s="2"/>
      <c r="M21" s="2"/>
      <c r="N21" s="2"/>
      <c r="O21" s="2"/>
      <c r="Q21" s="2"/>
      <c r="R21" s="2"/>
      <c r="S21" s="2"/>
      <c r="T21" s="2"/>
      <c r="U21" s="2"/>
      <c r="V21" s="2"/>
      <c r="W21" s="2"/>
    </row>
    <row r="22" spans="2:24">
      <c r="B22" s="13" t="s">
        <v>33</v>
      </c>
      <c r="C22" s="14"/>
      <c r="D22" s="15"/>
      <c r="E22" s="15"/>
      <c r="F22" s="16">
        <f>1-C17</f>
        <v>-8</v>
      </c>
      <c r="G22" s="16">
        <f>G11+F11+(D11+C11)*C17</f>
        <v>5.6000000000000005</v>
      </c>
      <c r="H22" s="16">
        <f>F11*G11-C11*D11*C17</f>
        <v>-0.7200000000000002</v>
      </c>
      <c r="I22" s="17"/>
      <c r="J22" s="36"/>
      <c r="K22" t="s">
        <v>53</v>
      </c>
      <c r="S22" s="2"/>
      <c r="T22" s="2"/>
      <c r="U22" s="2"/>
      <c r="V22" s="2"/>
      <c r="W22" s="2"/>
    </row>
    <row r="23" spans="2:24">
      <c r="B23" s="18"/>
      <c r="C23" s="19"/>
      <c r="D23" s="19"/>
      <c r="E23" s="19"/>
      <c r="F23" s="19"/>
      <c r="G23" s="19"/>
      <c r="H23" s="19"/>
      <c r="I23" s="20"/>
      <c r="J23" s="37"/>
      <c r="K23" t="s">
        <v>54</v>
      </c>
      <c r="S23" s="2"/>
      <c r="T23" s="2"/>
      <c r="U23" s="2"/>
      <c r="V23" s="2"/>
      <c r="W23" s="2"/>
    </row>
    <row r="24" spans="2:24">
      <c r="B24" s="18"/>
      <c r="C24" s="19"/>
      <c r="D24" s="21" t="s">
        <v>13</v>
      </c>
      <c r="E24" s="21"/>
      <c r="F24" s="22">
        <f>G22^2-4*F22*H22</f>
        <v>8.32</v>
      </c>
      <c r="G24" s="19"/>
      <c r="H24" s="19"/>
      <c r="I24" s="20"/>
      <c r="J24" s="2"/>
      <c r="K24" s="2"/>
      <c r="L24" s="2"/>
      <c r="S24" s="2"/>
      <c r="T24" s="2"/>
      <c r="U24" s="2"/>
      <c r="V24" s="2"/>
      <c r="W24" s="2"/>
    </row>
    <row r="25" spans="2:24">
      <c r="B25" s="18"/>
      <c r="C25" s="19"/>
      <c r="D25" s="21" t="s">
        <v>14</v>
      </c>
      <c r="E25" s="23" t="s">
        <v>15</v>
      </c>
      <c r="F25" s="40">
        <f>(-G22+SQRT(F24))/(2*F22)</f>
        <v>0.16972243622680055</v>
      </c>
      <c r="G25" s="19" t="s">
        <v>24</v>
      </c>
      <c r="H25" s="19" t="s">
        <v>26</v>
      </c>
      <c r="I25" s="24"/>
      <c r="J25" s="2"/>
      <c r="K25" s="2"/>
      <c r="L25" s="2"/>
      <c r="S25" s="2"/>
      <c r="T25" s="2"/>
      <c r="U25" s="2"/>
      <c r="V25" s="2"/>
      <c r="W25" s="2"/>
    </row>
    <row r="26" spans="2:24" ht="15.75" thickBot="1">
      <c r="B26" s="25"/>
      <c r="C26" s="26"/>
      <c r="D26" s="26"/>
      <c r="E26" s="27" t="s">
        <v>16</v>
      </c>
      <c r="F26" s="28">
        <f>(-G22-SQRT(F24))/(2*F22)</f>
        <v>0.53027756377319957</v>
      </c>
      <c r="G26" s="29" t="s">
        <v>24</v>
      </c>
      <c r="H26" s="29" t="s">
        <v>25</v>
      </c>
      <c r="I26" s="30"/>
    </row>
    <row r="28" spans="2:24">
      <c r="E28" s="3" t="s">
        <v>17</v>
      </c>
      <c r="F28" s="31">
        <f>SQRT(C1*C2*F15*C15/(D15*G15))</f>
        <v>1.221110255092798E-4</v>
      </c>
      <c r="G28" s="1"/>
      <c r="H28" s="1"/>
      <c r="I28" s="1"/>
      <c r="J28" s="5"/>
    </row>
    <row r="29" spans="2:24" ht="26.25">
      <c r="E29" s="32" t="s">
        <v>18</v>
      </c>
      <c r="F29" s="33">
        <f>IF(C2=10,-LOG10(C15),-LOG10(F28))</f>
        <v>3.9132451214632811</v>
      </c>
      <c r="G29" s="1"/>
      <c r="H29" s="1"/>
      <c r="I29" s="6"/>
      <c r="J29" s="7"/>
    </row>
  </sheetData>
  <mergeCells count="12">
    <mergeCell ref="J17:L17"/>
    <mergeCell ref="C1:D1"/>
    <mergeCell ref="C2:D2"/>
    <mergeCell ref="C3:D3"/>
    <mergeCell ref="R16:S16"/>
    <mergeCell ref="J2:T2"/>
    <mergeCell ref="J16:L16"/>
    <mergeCell ref="J3:T3"/>
    <mergeCell ref="J10:T10"/>
    <mergeCell ref="J11:T11"/>
    <mergeCell ref="J9:T9"/>
    <mergeCell ref="J15:O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(HA-NaA)+HB_NaB 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BALTZO</cp:lastModifiedBy>
  <dcterms:created xsi:type="dcterms:W3CDTF">2011-07-18T15:56:31Z</dcterms:created>
  <dcterms:modified xsi:type="dcterms:W3CDTF">2013-07-27T17:29:47Z</dcterms:modified>
</cp:coreProperties>
</file>